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75" yWindow="65" windowWidth="9644" windowHeight="7625"/>
  </bookViews>
  <sheets>
    <sheet name="UCAC3 and CMC15 r'mag" sheetId="1" r:id="rId1"/>
  </sheets>
  <definedNames>
    <definedName name="Karaali2005" localSheetId="0">'UCAC3 and CMC15 r''mag'!$Q$5</definedName>
    <definedName name="Lupton2005" localSheetId="0">'UCAC3 and CMC15 r''mag'!$N$3</definedName>
  </definedNames>
  <calcPr calcId="145621" iterateDelta="1E-4"/>
</workbook>
</file>

<file path=xl/calcChain.xml><?xml version="1.0" encoding="utf-8"?>
<calcChain xmlns="http://schemas.openxmlformats.org/spreadsheetml/2006/main">
  <c r="Z21" i="1" l="1"/>
  <c r="Z22" i="1"/>
  <c r="Z23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Z7" i="1"/>
  <c r="Z6" i="1"/>
  <c r="Z5" i="1"/>
  <c r="Z4" i="1"/>
  <c r="N19" i="1" l="1"/>
  <c r="N21" i="1"/>
  <c r="N20" i="1"/>
  <c r="V4" i="1" l="1"/>
  <c r="C6" i="1"/>
  <c r="I6" i="1" s="1"/>
  <c r="C7" i="1"/>
  <c r="F7" i="1" s="1"/>
  <c r="C8" i="1"/>
  <c r="F8" i="1" s="1"/>
  <c r="C9" i="1"/>
  <c r="F9" i="1"/>
  <c r="G9" i="1"/>
  <c r="G7" i="1"/>
  <c r="C4" i="1"/>
  <c r="I4" i="1" s="1"/>
  <c r="C5" i="1"/>
  <c r="J8" i="1"/>
  <c r="C10" i="1"/>
  <c r="C11" i="1"/>
  <c r="F11" i="1"/>
  <c r="N6" i="1"/>
  <c r="Q6" i="1"/>
  <c r="R6" i="1"/>
  <c r="S6" i="1"/>
  <c r="N7" i="1"/>
  <c r="Q7" i="1"/>
  <c r="R7" i="1"/>
  <c r="S7" i="1"/>
  <c r="N8" i="1"/>
  <c r="Q8" i="1"/>
  <c r="R8" i="1"/>
  <c r="S8" i="1"/>
  <c r="I9" i="1"/>
  <c r="J10" i="1"/>
  <c r="C29" i="1"/>
  <c r="C30" i="1"/>
  <c r="D30" i="1"/>
  <c r="E30" i="1"/>
  <c r="V7" i="1"/>
  <c r="J9" i="1"/>
  <c r="N9" i="1"/>
  <c r="O9" i="1"/>
  <c r="P9" i="1"/>
  <c r="Q9" i="1"/>
  <c r="R9" i="1"/>
  <c r="S9" i="1"/>
  <c r="V9" i="1"/>
  <c r="V6" i="1"/>
  <c r="F10" i="1"/>
  <c r="C12" i="1"/>
  <c r="F12" i="1"/>
  <c r="J12" i="1"/>
  <c r="C13" i="1"/>
  <c r="P13" i="1"/>
  <c r="C14" i="1"/>
  <c r="G14" i="1"/>
  <c r="F14" i="1"/>
  <c r="I14" i="1"/>
  <c r="C15" i="1"/>
  <c r="F15" i="1"/>
  <c r="C16" i="1"/>
  <c r="J16" i="1"/>
  <c r="V8" i="1"/>
  <c r="S4" i="1"/>
  <c r="S5" i="1"/>
  <c r="V5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G10" i="1"/>
  <c r="N16" i="1"/>
  <c r="Q16" i="1"/>
  <c r="R16" i="1"/>
  <c r="S16" i="1"/>
  <c r="N17" i="1"/>
  <c r="Q17" i="1"/>
  <c r="R17" i="1"/>
  <c r="S17" i="1"/>
  <c r="K20" i="1"/>
  <c r="L20" i="1"/>
  <c r="M20" i="1"/>
  <c r="K21" i="1"/>
  <c r="L21" i="1"/>
  <c r="M21" i="1"/>
  <c r="C17" i="1"/>
  <c r="F17" i="1"/>
  <c r="I17" i="1"/>
  <c r="S10" i="1"/>
  <c r="S11" i="1"/>
  <c r="S12" i="1"/>
  <c r="S13" i="1"/>
  <c r="S14" i="1"/>
  <c r="S15" i="1"/>
  <c r="Q15" i="1"/>
  <c r="R15" i="1"/>
  <c r="L19" i="1"/>
  <c r="M19" i="1"/>
  <c r="K19" i="1"/>
  <c r="N15" i="1"/>
  <c r="R14" i="1"/>
  <c r="Q14" i="1"/>
  <c r="N14" i="1"/>
  <c r="O14" i="1"/>
  <c r="R13" i="1"/>
  <c r="Q13" i="1"/>
  <c r="N13" i="1"/>
  <c r="R12" i="1"/>
  <c r="Q12" i="1"/>
  <c r="N12" i="1"/>
  <c r="R11" i="1"/>
  <c r="Q11" i="1"/>
  <c r="N11" i="1"/>
  <c r="R10" i="1"/>
  <c r="Q10" i="1"/>
  <c r="N10" i="1"/>
  <c r="D29" i="1"/>
  <c r="E29" i="1"/>
  <c r="P15" i="1"/>
  <c r="I13" i="1"/>
  <c r="P11" i="1"/>
  <c r="P10" i="1"/>
  <c r="O10" i="1"/>
  <c r="J15" i="1"/>
  <c r="I12" i="1"/>
  <c r="P14" i="1"/>
  <c r="J14" i="1"/>
  <c r="N4" i="1"/>
  <c r="Q4" i="1"/>
  <c r="R4" i="1"/>
  <c r="N5" i="1"/>
  <c r="Q5" i="1"/>
  <c r="R5" i="1"/>
  <c r="G13" i="1"/>
  <c r="I15" i="1"/>
  <c r="O15" i="1"/>
  <c r="G11" i="1"/>
  <c r="O17" i="1"/>
  <c r="O16" i="1"/>
  <c r="O12" i="1"/>
  <c r="G15" i="1"/>
  <c r="I10" i="1"/>
  <c r="G16" i="1"/>
  <c r="P17" i="1"/>
  <c r="G17" i="1"/>
  <c r="J17" i="1"/>
  <c r="G12" i="1"/>
  <c r="P12" i="1"/>
  <c r="J11" i="1"/>
  <c r="O8" i="1"/>
  <c r="F13" i="1"/>
  <c r="I11" i="1"/>
  <c r="I16" i="1"/>
  <c r="J7" i="1"/>
  <c r="I7" i="1"/>
  <c r="O11" i="1"/>
  <c r="C31" i="1"/>
  <c r="D31" i="1"/>
  <c r="E31" i="1"/>
  <c r="F16" i="1"/>
  <c r="J13" i="1"/>
  <c r="P16" i="1"/>
  <c r="O13" i="1"/>
  <c r="O5" i="1"/>
  <c r="F5" i="1"/>
  <c r="G5" i="1"/>
  <c r="J6" i="1"/>
  <c r="C26" i="1"/>
  <c r="D26" i="1" s="1"/>
  <c r="E26" i="1" s="1"/>
  <c r="O6" i="1"/>
  <c r="P6" i="1"/>
  <c r="P8" i="1"/>
  <c r="I8" i="1"/>
  <c r="C28" i="1"/>
  <c r="D28" i="1" s="1"/>
  <c r="E28" i="1" s="1"/>
  <c r="J5" i="1"/>
  <c r="O7" i="1"/>
  <c r="P7" i="1"/>
  <c r="C27" i="1"/>
  <c r="D27" i="1"/>
  <c r="E27" i="1"/>
  <c r="I5" i="1"/>
  <c r="C25" i="1"/>
  <c r="D25" i="1"/>
  <c r="E25" i="1"/>
  <c r="P5" i="1"/>
  <c r="C24" i="1"/>
  <c r="D24" i="1"/>
  <c r="E24" i="1"/>
  <c r="O4" i="1"/>
  <c r="J4" i="1"/>
  <c r="G4" i="1"/>
  <c r="F4" i="1"/>
  <c r="P4" i="1"/>
  <c r="G8" i="1" l="1"/>
  <c r="F6" i="1"/>
  <c r="G6" i="1"/>
</calcChain>
</file>

<file path=xl/sharedStrings.xml><?xml version="1.0" encoding="utf-8"?>
<sst xmlns="http://schemas.openxmlformats.org/spreadsheetml/2006/main" count="57" uniqueCount="51">
  <si>
    <t>Enter data</t>
  </si>
  <si>
    <t>UCAC3 mag to V</t>
  </si>
  <si>
    <t>Pavlov (2009)</t>
  </si>
  <si>
    <t>Dymock and Miles, JBAA, 119, 3 (2009)</t>
  </si>
  <si>
    <t>Jester et al. (2005)</t>
  </si>
  <si>
    <t>http://www.aerith.net/astro/color_conversion.html</t>
  </si>
  <si>
    <t>Karaali, Bilir, and Tuncel (2005)</t>
  </si>
  <si>
    <t>2MASS J</t>
  </si>
  <si>
    <t>2MASS K</t>
  </si>
  <si>
    <t>2MASS J-K</t>
  </si>
  <si>
    <t>V from f</t>
  </si>
  <si>
    <t>V from a</t>
  </si>
  <si>
    <t>V from r'</t>
  </si>
  <si>
    <t>Rc</t>
  </si>
  <si>
    <t>V from g</t>
  </si>
  <si>
    <t>B-V 2MASS</t>
  </si>
  <si>
    <t>V-Rc 2MASS</t>
  </si>
  <si>
    <t>B-V SDSS</t>
  </si>
  <si>
    <t>B-V SDSS (1)</t>
  </si>
  <si>
    <t>B-V SDSS (2)</t>
  </si>
  <si>
    <t>APASS V</t>
  </si>
  <si>
    <t>Rc-Ic</t>
  </si>
  <si>
    <t>V-Rc</t>
  </si>
  <si>
    <t>Ic</t>
  </si>
  <si>
    <t>J-K</t>
  </si>
  <si>
    <t>UCAC3 f</t>
  </si>
  <si>
    <t>UCAC3 a</t>
  </si>
  <si>
    <t>ROTSE-I</t>
  </si>
  <si>
    <t>V-R1</t>
  </si>
  <si>
    <t>CMC15 r'</t>
  </si>
  <si>
    <t>CMC15 to V</t>
  </si>
  <si>
    <t>CMC15 to Rc</t>
  </si>
  <si>
    <t>V mag</t>
  </si>
  <si>
    <t>SDSS9 g</t>
  </si>
  <si>
    <t>SDSS9 r</t>
  </si>
  <si>
    <t>SDSS9 u</t>
  </si>
  <si>
    <t>SDSS9 g to V</t>
  </si>
  <si>
    <t>APASS r'</t>
  </si>
  <si>
    <t>APASS i'</t>
  </si>
  <si>
    <t>Rc from r'</t>
  </si>
  <si>
    <t>ROTSE-I to V (non-red stars)</t>
  </si>
  <si>
    <t>M. Morel (Amastro, 2017)</t>
  </si>
  <si>
    <t>Gaia G</t>
  </si>
  <si>
    <t>V from G</t>
  </si>
  <si>
    <t>https://gea.esac.esa.int/archive/documentation/GDR2/Data_processing/chap_cu5pho/sec_cu5pho_calibr/ssec_cu5pho_PhotTransf.html?fbclid=IwAR0RfPdrTpBIFXLjzRjKns5YlXsL1ycEYK_4Mu2bnrQEiYQ_DlNKAhy1iJ0#Ch5.T8</t>
  </si>
  <si>
    <t>Josep M. Carrasco (ESA, 2018)</t>
  </si>
  <si>
    <t>Gaia BP</t>
  </si>
  <si>
    <t>Gaia RP</t>
  </si>
  <si>
    <t>Gaia DR2 G to V (from BP and RP)</t>
  </si>
  <si>
    <t>Gaia DR2 G to V (from B-V)</t>
  </si>
  <si>
    <t>B-V (APASS or O4)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</si>
</sst>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0"/>
    <numFmt numFmtId="166" formatCode="0.0000"/>
    <numFmt numFmtId="167" formatCode="0.0000000"/>
    <numFmt numFmtId="168" formatCode="0.0000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 Unicode MS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3CDDD"/>
        <bgColor rgb="FF8EB4E3"/>
      </patternFill>
    </fill>
    <fill>
      <patternFill patternType="solid">
        <fgColor rgb="FFFFFF00"/>
        <bgColor rgb="FFFFFF00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</cellStyleXfs>
  <cellXfs count="47">
    <xf numFmtId="0" fontId="0" fillId="0" borderId="0" xfId="0"/>
    <xf numFmtId="164" fontId="1" fillId="2" borderId="0" xfId="0" applyNumberFormat="1" applyFont="1" applyFill="1"/>
    <xf numFmtId="0" fontId="1" fillId="0" borderId="3" xfId="0" applyFont="1" applyBorder="1"/>
    <xf numFmtId="0" fontId="1" fillId="0" borderId="0" xfId="0" applyFont="1"/>
    <xf numFmtId="164" fontId="0" fillId="0" borderId="0" xfId="0" applyNumberFormat="1"/>
    <xf numFmtId="0" fontId="2" fillId="0" borderId="0" xfId="1" applyAlignment="1" applyProtection="1"/>
    <xf numFmtId="164" fontId="1" fillId="0" borderId="0" xfId="0" applyNumberFormat="1" applyFont="1"/>
    <xf numFmtId="0" fontId="3" fillId="0" borderId="0" xfId="0" applyFont="1"/>
    <xf numFmtId="164" fontId="0" fillId="2" borderId="0" xfId="0" applyNumberFormat="1" applyFill="1"/>
    <xf numFmtId="0" fontId="0" fillId="2" borderId="0" xfId="0" applyFill="1"/>
    <xf numFmtId="164" fontId="0" fillId="3" borderId="0" xfId="0" applyNumberFormat="1" applyFill="1"/>
    <xf numFmtId="164" fontId="1" fillId="4" borderId="0" xfId="0" applyNumberFormat="1" applyFont="1" applyFill="1"/>
    <xf numFmtId="164" fontId="1" fillId="5" borderId="0" xfId="0" applyNumberFormat="1" applyFont="1" applyFill="1"/>
    <xf numFmtId="164" fontId="0" fillId="4" borderId="0" xfId="0" applyNumberFormat="1" applyFill="1"/>
    <xf numFmtId="164" fontId="0" fillId="0" borderId="0" xfId="0" applyNumberFormat="1" applyFill="1"/>
    <xf numFmtId="164" fontId="4" fillId="0" borderId="0" xfId="0" applyNumberFormat="1" applyFont="1" applyFill="1" applyBorder="1"/>
    <xf numFmtId="164" fontId="0" fillId="5" borderId="0" xfId="0" applyNumberFormat="1" applyFill="1"/>
    <xf numFmtId="0" fontId="0" fillId="0" borderId="0" xfId="0" applyFill="1"/>
    <xf numFmtId="164" fontId="1" fillId="6" borderId="0" xfId="0" applyNumberFormat="1" applyFont="1" applyFill="1"/>
    <xf numFmtId="164" fontId="1" fillId="7" borderId="0" xfId="0" applyNumberFormat="1" applyFont="1" applyFill="1"/>
    <xf numFmtId="165" fontId="0" fillId="2" borderId="0" xfId="0" applyNumberFormat="1" applyFill="1"/>
    <xf numFmtId="0" fontId="0" fillId="0" borderId="0" xfId="0" applyNumberFormat="1" applyFill="1"/>
    <xf numFmtId="166" fontId="1" fillId="0" borderId="0" xfId="0" applyNumberFormat="1" applyFont="1" applyFill="1"/>
    <xf numFmtId="166" fontId="0" fillId="0" borderId="0" xfId="0" applyNumberFormat="1" applyFill="1"/>
    <xf numFmtId="164" fontId="1" fillId="0" borderId="0" xfId="0" applyNumberFormat="1" applyFont="1" applyFill="1"/>
    <xf numFmtId="166" fontId="3" fillId="0" borderId="0" xfId="0" applyNumberFormat="1" applyFont="1"/>
    <xf numFmtId="167" fontId="0" fillId="0" borderId="0" xfId="0" applyNumberFormat="1" applyFill="1"/>
    <xf numFmtId="0" fontId="1" fillId="0" borderId="1" xfId="0" applyFont="1" applyBorder="1" applyAlignment="1">
      <alignment horizontal="center"/>
    </xf>
    <xf numFmtId="166" fontId="0" fillId="4" borderId="0" xfId="0" applyNumberFormat="1" applyFill="1"/>
    <xf numFmtId="168" fontId="0" fillId="0" borderId="0" xfId="0" applyNumberFormat="1" applyFill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5" fillId="0" borderId="4" xfId="0" applyNumberFormat="1" applyFont="1" applyBorder="1"/>
    <xf numFmtId="164" fontId="6" fillId="0" borderId="5" xfId="0" applyNumberFormat="1" applyFont="1" applyBorder="1"/>
    <xf numFmtId="164" fontId="6" fillId="0" borderId="6" xfId="0" applyNumberFormat="1" applyFont="1" applyBorder="1"/>
    <xf numFmtId="164" fontId="6" fillId="0" borderId="0" xfId="0" applyNumberFormat="1" applyFont="1"/>
    <xf numFmtId="164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164" fontId="5" fillId="0" borderId="7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164" fontId="7" fillId="8" borderId="7" xfId="0" applyNumberFormat="1" applyFont="1" applyFill="1" applyBorder="1"/>
    <xf numFmtId="164" fontId="7" fillId="8" borderId="0" xfId="0" applyNumberFormat="1" applyFont="1" applyFill="1"/>
    <xf numFmtId="164" fontId="7" fillId="9" borderId="8" xfId="0" applyNumberFormat="1" applyFont="1" applyFill="1" applyBorder="1"/>
    <xf numFmtId="164" fontId="6" fillId="8" borderId="7" xfId="0" applyNumberFormat="1" applyFont="1" applyFill="1" applyBorder="1"/>
    <xf numFmtId="164" fontId="6" fillId="8" borderId="0" xfId="0" applyNumberFormat="1" applyFont="1" applyFill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erith.net/astro/color_convers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Y38"/>
  <sheetViews>
    <sheetView tabSelected="1" topLeftCell="K1" zoomScaleNormal="100" workbookViewId="0">
      <selection activeCell="AA12" sqref="AA12"/>
    </sheetView>
  </sheetViews>
  <sheetFormatPr baseColWidth="10" defaultColWidth="11.19921875" defaultRowHeight="14.2" x14ac:dyDescent="0.3"/>
  <cols>
    <col min="1" max="1" width="7.796875" style="4" customWidth="1"/>
    <col min="2" max="2" width="7.796875" customWidth="1"/>
    <col min="3" max="3" width="9.19921875" customWidth="1"/>
    <col min="4" max="5" width="8.59765625" customWidth="1"/>
    <col min="6" max="7" width="9.69921875" customWidth="1"/>
    <col min="8" max="8" width="9.296875" customWidth="1"/>
    <col min="9" max="9" width="10.69921875" customWidth="1"/>
    <col min="10" max="10" width="10.796875" customWidth="1"/>
    <col min="11" max="14" width="8" customWidth="1"/>
    <col min="15" max="15" width="9.3984375" customWidth="1"/>
    <col min="16" max="16" width="6.69921875" customWidth="1"/>
    <col min="17" max="19" width="8.69921875" customWidth="1"/>
    <col min="20" max="20" width="8" customWidth="1"/>
    <col min="21" max="21" width="8.5" style="4" customWidth="1"/>
    <col min="22" max="22" width="9.296875" style="4" customWidth="1"/>
    <col min="23" max="26" width="8.59765625" style="4" customWidth="1"/>
  </cols>
  <sheetData>
    <row r="1" spans="1:49" ht="14.75" thickBot="1" x14ac:dyDescent="0.35">
      <c r="A1" s="1" t="s">
        <v>0</v>
      </c>
      <c r="F1" s="30" t="s">
        <v>1</v>
      </c>
      <c r="G1" s="31"/>
      <c r="I1" s="2" t="s">
        <v>30</v>
      </c>
      <c r="J1" s="27" t="s">
        <v>31</v>
      </c>
      <c r="N1" s="3" t="s">
        <v>36</v>
      </c>
      <c r="T1" s="6" t="s">
        <v>49</v>
      </c>
      <c r="W1" s="32" t="s">
        <v>48</v>
      </c>
      <c r="X1" s="33"/>
      <c r="Y1" s="33"/>
      <c r="Z1" s="34"/>
    </row>
    <row r="2" spans="1:49" x14ac:dyDescent="0.3">
      <c r="F2" t="s">
        <v>2</v>
      </c>
      <c r="G2" t="s">
        <v>2</v>
      </c>
      <c r="I2" t="s">
        <v>3</v>
      </c>
      <c r="J2" t="s">
        <v>3</v>
      </c>
      <c r="N2" t="s">
        <v>4</v>
      </c>
      <c r="P2" s="5" t="s">
        <v>5</v>
      </c>
      <c r="Q2" t="s">
        <v>6</v>
      </c>
      <c r="R2" t="s">
        <v>4</v>
      </c>
      <c r="S2" t="s">
        <v>4</v>
      </c>
      <c r="U2" s="4" t="s">
        <v>41</v>
      </c>
      <c r="W2" s="35" t="s">
        <v>44</v>
      </c>
      <c r="X2" s="36" t="s">
        <v>45</v>
      </c>
      <c r="Y2" s="37"/>
      <c r="Z2" s="38"/>
    </row>
    <row r="3" spans="1:49" ht="14.75" x14ac:dyDescent="0.35">
      <c r="A3" s="6" t="s">
        <v>7</v>
      </c>
      <c r="B3" s="3" t="s">
        <v>8</v>
      </c>
      <c r="C3" s="3" t="s">
        <v>9</v>
      </c>
      <c r="D3" s="3" t="s">
        <v>25</v>
      </c>
      <c r="E3" s="3" t="s">
        <v>26</v>
      </c>
      <c r="F3" t="s">
        <v>10</v>
      </c>
      <c r="G3" t="s">
        <v>11</v>
      </c>
      <c r="H3" s="3" t="s">
        <v>29</v>
      </c>
      <c r="I3" t="s">
        <v>12</v>
      </c>
      <c r="J3" t="s">
        <v>39</v>
      </c>
      <c r="K3" s="3" t="s">
        <v>33</v>
      </c>
      <c r="L3" s="3" t="s">
        <v>34</v>
      </c>
      <c r="M3" s="3" t="s">
        <v>35</v>
      </c>
      <c r="N3" s="7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3" t="s">
        <v>50</v>
      </c>
      <c r="U3" s="6" t="s">
        <v>42</v>
      </c>
      <c r="V3" s="6" t="s">
        <v>43</v>
      </c>
      <c r="W3" s="39" t="s">
        <v>42</v>
      </c>
      <c r="X3" s="40" t="s">
        <v>46</v>
      </c>
      <c r="Y3" s="40" t="s">
        <v>47</v>
      </c>
      <c r="Z3" s="41" t="s">
        <v>43</v>
      </c>
    </row>
    <row r="4" spans="1:49" x14ac:dyDescent="0.3">
      <c r="A4" s="8"/>
      <c r="B4" s="8"/>
      <c r="C4" s="10">
        <f t="shared" ref="C4:C16" si="0">A4-B4</f>
        <v>0</v>
      </c>
      <c r="D4" s="8"/>
      <c r="E4" s="8"/>
      <c r="F4" s="11">
        <f t="shared" ref="F4:F17" si="1">0.531*C4+0.906*D4+0.95</f>
        <v>0.95</v>
      </c>
      <c r="G4" s="11">
        <f t="shared" ref="G4:G17" si="2">0.529*C4+0.9166*E4+0.83</f>
        <v>0.83</v>
      </c>
      <c r="H4" s="8"/>
      <c r="I4" s="11">
        <f t="shared" ref="I4:I17" si="3">0.6278*C4+0.9947*H4</f>
        <v>0</v>
      </c>
      <c r="J4" s="12">
        <f t="shared" ref="J4:J17" si="4">H4+(-0.1109)+(-0.0791*H4)+(0.078*A4)+0.0331*C4-(0.0593*(C4)^2)+0.023*(C4)^3</f>
        <v>-0.1109</v>
      </c>
      <c r="K4" s="8"/>
      <c r="L4" s="8"/>
      <c r="M4" s="8"/>
      <c r="N4" s="13">
        <f>K4-0.59*(K4-L4)-0.01</f>
        <v>-0.01</v>
      </c>
      <c r="O4" s="15">
        <f t="shared" ref="O4:O9" si="5">-4.513*(C4)^6+6.727*(C4)^5+2.897*(C4)^4-6.6373*(C4)^3+1.6115*(C4)^2+1.8295*(C4)</f>
        <v>0</v>
      </c>
      <c r="P4" s="15">
        <f t="shared" ref="P4:P15" si="6">0.8625*C4+0.0202</f>
        <v>2.0199999999999999E-2</v>
      </c>
      <c r="Q4" s="16">
        <f>0.992*(K4-L4) - 0.0199*(M4-K4) + 0.202</f>
        <v>0.20200000000000001</v>
      </c>
      <c r="R4" s="16">
        <f>0.98*(K4-L4) + 0.22</f>
        <v>0.22</v>
      </c>
      <c r="S4" s="16">
        <f>0.9*(L4-M4) + 0.21</f>
        <v>0.21</v>
      </c>
      <c r="T4" s="9"/>
      <c r="U4" s="8"/>
      <c r="V4" s="13">
        <f>U4+(0.339*(T4))</f>
        <v>0</v>
      </c>
      <c r="W4" s="42"/>
      <c r="X4" s="43"/>
      <c r="Y4" s="43"/>
      <c r="Z4" s="44">
        <f t="shared" ref="Z4:Z21" si="7">W4-(-0.0176-0.00686*(X4-Y4)-0.1732*(X4-Y4)^2)</f>
        <v>1.7600000000000001E-2</v>
      </c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</row>
    <row r="5" spans="1:49" x14ac:dyDescent="0.3">
      <c r="A5" s="8"/>
      <c r="B5" s="8"/>
      <c r="C5" s="10">
        <f t="shared" si="0"/>
        <v>0</v>
      </c>
      <c r="D5" s="8"/>
      <c r="E5" s="8"/>
      <c r="F5" s="11">
        <f t="shared" ref="F5:F9" si="8">0.531*C5+0.906*D5+0.95</f>
        <v>0.95</v>
      </c>
      <c r="G5" s="11">
        <f t="shared" ref="G5:G9" si="9">0.529*C5+0.9166*E5+0.83</f>
        <v>0.83</v>
      </c>
      <c r="H5" s="8"/>
      <c r="I5" s="11">
        <f t="shared" si="3"/>
        <v>0</v>
      </c>
      <c r="J5" s="12">
        <f t="shared" si="4"/>
        <v>-0.1109</v>
      </c>
      <c r="K5" s="8"/>
      <c r="L5" s="8"/>
      <c r="M5" s="8"/>
      <c r="N5" s="13">
        <f t="shared" ref="N5:N14" si="10">K5-0.59*(K5-L5)-0.01</f>
        <v>-0.01</v>
      </c>
      <c r="O5" s="15">
        <f t="shared" si="5"/>
        <v>0</v>
      </c>
      <c r="P5" s="15">
        <f t="shared" si="6"/>
        <v>2.0199999999999999E-2</v>
      </c>
      <c r="Q5" s="16">
        <f t="shared" ref="Q5:Q14" si="11">0.992*(K5-L5) - 0.0199*(M5-K5) + 0.202</f>
        <v>0.20200000000000001</v>
      </c>
      <c r="R5" s="16">
        <f t="shared" ref="R5:R14" si="12">0.98*(K5-L5) + 0.22</f>
        <v>0.22</v>
      </c>
      <c r="S5" s="16">
        <f t="shared" ref="S5:S14" si="13">0.9*(L5-M5) + 0.21</f>
        <v>0.21</v>
      </c>
      <c r="T5" s="9"/>
      <c r="U5" s="8"/>
      <c r="V5" s="13">
        <f t="shared" ref="V5:V23" si="14">U5+(0.339*(T5))</f>
        <v>0</v>
      </c>
      <c r="W5" s="45"/>
      <c r="X5" s="46"/>
      <c r="Y5" s="46"/>
      <c r="Z5" s="44">
        <f t="shared" si="7"/>
        <v>1.7600000000000001E-2</v>
      </c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</row>
    <row r="6" spans="1:49" x14ac:dyDescent="0.3">
      <c r="A6" s="8"/>
      <c r="B6" s="8"/>
      <c r="C6" s="10">
        <f t="shared" si="0"/>
        <v>0</v>
      </c>
      <c r="D6" s="8"/>
      <c r="E6" s="8"/>
      <c r="F6" s="11">
        <f t="shared" si="8"/>
        <v>0.95</v>
      </c>
      <c r="G6" s="11">
        <f t="shared" si="9"/>
        <v>0.83</v>
      </c>
      <c r="H6" s="8"/>
      <c r="I6" s="11">
        <f t="shared" si="3"/>
        <v>0</v>
      </c>
      <c r="J6" s="12">
        <f>H6+(-0.1109)+(-0.0791*H6)+(0.078*A6)+0.0331*C6-(0.0593*(C6)^2)+0.023*(C6)^3</f>
        <v>-0.1109</v>
      </c>
      <c r="K6" s="8"/>
      <c r="L6" s="8"/>
      <c r="M6" s="8"/>
      <c r="N6" s="13">
        <f>K6-0.59*(K6-L6)-0.01</f>
        <v>-0.01</v>
      </c>
      <c r="O6" s="15">
        <f t="shared" si="5"/>
        <v>0</v>
      </c>
      <c r="P6" s="15">
        <f>0.8625*C6+0.0202</f>
        <v>2.0199999999999999E-2</v>
      </c>
      <c r="Q6" s="16">
        <f>0.992*(K6-L6) - 0.0199*(M6-K6) + 0.202</f>
        <v>0.20200000000000001</v>
      </c>
      <c r="R6" s="16">
        <f>0.98*(K6-L6) + 0.22</f>
        <v>0.22</v>
      </c>
      <c r="S6" s="16">
        <f>0.9*(L6-M6) + 0.21</f>
        <v>0.21</v>
      </c>
      <c r="T6" s="9"/>
      <c r="U6" s="8"/>
      <c r="V6" s="13">
        <f>U6+(0.339*(T6))</f>
        <v>0</v>
      </c>
      <c r="W6" s="45"/>
      <c r="X6" s="46"/>
      <c r="Y6" s="46"/>
      <c r="Z6" s="44">
        <f t="shared" si="7"/>
        <v>1.7600000000000001E-2</v>
      </c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</row>
    <row r="7" spans="1:49" x14ac:dyDescent="0.3">
      <c r="A7" s="8"/>
      <c r="B7" s="8"/>
      <c r="C7" s="10">
        <f t="shared" si="0"/>
        <v>0</v>
      </c>
      <c r="D7" s="8"/>
      <c r="E7" s="8"/>
      <c r="F7" s="11">
        <f t="shared" si="8"/>
        <v>0.95</v>
      </c>
      <c r="G7" s="11">
        <f t="shared" si="9"/>
        <v>0.83</v>
      </c>
      <c r="H7" s="8"/>
      <c r="I7" s="11">
        <f t="shared" si="3"/>
        <v>0</v>
      </c>
      <c r="J7" s="12">
        <f>H7+(-0.1109)+(-0.0791*H7)+(0.078*A7)+0.0331*C7-(0.0593*(C7)^2)+0.023*(C7)^3</f>
        <v>-0.1109</v>
      </c>
      <c r="K7" s="8"/>
      <c r="L7" s="8"/>
      <c r="M7" s="8"/>
      <c r="N7" s="13">
        <f>K7-0.59*(K7-L7)-0.01</f>
        <v>-0.01</v>
      </c>
      <c r="O7" s="15">
        <f t="shared" si="5"/>
        <v>0</v>
      </c>
      <c r="P7" s="15">
        <f>0.8625*C7+0.0202</f>
        <v>2.0199999999999999E-2</v>
      </c>
      <c r="Q7" s="16">
        <f>0.992*(K7-L7) - 0.0199*(M7-K7) + 0.202</f>
        <v>0.20200000000000001</v>
      </c>
      <c r="R7" s="16">
        <f>0.98*(K7-L7) + 0.22</f>
        <v>0.22</v>
      </c>
      <c r="S7" s="16">
        <f>0.9*(L7-M7) + 0.21</f>
        <v>0.21</v>
      </c>
      <c r="T7" s="9"/>
      <c r="U7" s="8"/>
      <c r="V7" s="13">
        <f>U7+(0.339*(T7))</f>
        <v>0</v>
      </c>
      <c r="W7" s="45"/>
      <c r="X7" s="46"/>
      <c r="Y7" s="46"/>
      <c r="Z7" s="44">
        <f t="shared" si="7"/>
        <v>1.7600000000000001E-2</v>
      </c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</row>
    <row r="8" spans="1:49" x14ac:dyDescent="0.3">
      <c r="A8" s="8"/>
      <c r="B8" s="8"/>
      <c r="C8" s="10">
        <f t="shared" si="0"/>
        <v>0</v>
      </c>
      <c r="D8" s="8"/>
      <c r="E8" s="8"/>
      <c r="F8" s="11">
        <f t="shared" si="8"/>
        <v>0.95</v>
      </c>
      <c r="G8" s="11">
        <f t="shared" si="9"/>
        <v>0.83</v>
      </c>
      <c r="H8" s="8"/>
      <c r="I8" s="11">
        <f t="shared" si="3"/>
        <v>0</v>
      </c>
      <c r="J8" s="12">
        <f>H8+(-0.1109)+(-0.0791*H8)+(0.078*A8)+0.0331*C8-(0.0593*(C8)^2)+0.023*(C8)^3</f>
        <v>-0.1109</v>
      </c>
      <c r="K8" s="8"/>
      <c r="L8" s="8"/>
      <c r="M8" s="8"/>
      <c r="N8" s="13">
        <f>K8-0.59*(K8-L8)-0.01</f>
        <v>-0.01</v>
      </c>
      <c r="O8" s="15">
        <f t="shared" si="5"/>
        <v>0</v>
      </c>
      <c r="P8" s="15">
        <f>0.8625*C8+0.0202</f>
        <v>2.0199999999999999E-2</v>
      </c>
      <c r="Q8" s="16">
        <f>0.992*(K8-L8) - 0.0199*(M8-K8) + 0.202</f>
        <v>0.20200000000000001</v>
      </c>
      <c r="R8" s="16">
        <f>0.98*(K8-L8) + 0.22</f>
        <v>0.22</v>
      </c>
      <c r="S8" s="16">
        <f>0.9*(L8-M8) + 0.21</f>
        <v>0.21</v>
      </c>
      <c r="T8" s="9"/>
      <c r="U8" s="8"/>
      <c r="V8" s="13">
        <f>U8+(0.339*(T8))</f>
        <v>0</v>
      </c>
      <c r="W8" s="45"/>
      <c r="X8" s="46"/>
      <c r="Y8" s="46"/>
      <c r="Z8" s="44">
        <f t="shared" si="7"/>
        <v>1.7600000000000001E-2</v>
      </c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</row>
    <row r="9" spans="1:49" x14ac:dyDescent="0.3">
      <c r="A9" s="8"/>
      <c r="B9" s="8"/>
      <c r="C9" s="10">
        <f t="shared" si="0"/>
        <v>0</v>
      </c>
      <c r="D9" s="8"/>
      <c r="E9" s="8"/>
      <c r="F9" s="11">
        <f t="shared" si="8"/>
        <v>0.95</v>
      </c>
      <c r="G9" s="11">
        <f t="shared" si="9"/>
        <v>0.83</v>
      </c>
      <c r="H9" s="8"/>
      <c r="I9" s="11">
        <f t="shared" si="3"/>
        <v>0</v>
      </c>
      <c r="J9" s="12">
        <f>H9+(-0.1109)+(-0.0791*H9)+(0.078*A9)+0.0331*C9-(0.0593*(C9)^2)+0.023*(C9)^3</f>
        <v>-0.1109</v>
      </c>
      <c r="K9" s="8"/>
      <c r="L9" s="8"/>
      <c r="M9" s="8"/>
      <c r="N9" s="13">
        <f>K9-0.59*(K9-L9)-0.01</f>
        <v>-0.01</v>
      </c>
      <c r="O9" s="15">
        <f t="shared" si="5"/>
        <v>0</v>
      </c>
      <c r="P9" s="15">
        <f>0.8625*C9+0.0202</f>
        <v>2.0199999999999999E-2</v>
      </c>
      <c r="Q9" s="16">
        <f>0.992*(K9-L9) - 0.0199*(M9-K9) + 0.202</f>
        <v>0.20200000000000001</v>
      </c>
      <c r="R9" s="16">
        <f>0.98*(K9-L9) + 0.22</f>
        <v>0.22</v>
      </c>
      <c r="S9" s="16">
        <f>0.9*(L9-M9) + 0.21</f>
        <v>0.21</v>
      </c>
      <c r="T9" s="9"/>
      <c r="U9" s="8"/>
      <c r="V9" s="13">
        <f>U9+(0.339*(T9))</f>
        <v>0</v>
      </c>
      <c r="W9" s="45"/>
      <c r="X9" s="46"/>
      <c r="Y9" s="46"/>
      <c r="Z9" s="44">
        <f t="shared" si="7"/>
        <v>1.7600000000000001E-2</v>
      </c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</row>
    <row r="10" spans="1:49" x14ac:dyDescent="0.3">
      <c r="A10" s="8"/>
      <c r="B10" s="8"/>
      <c r="C10" s="10">
        <f t="shared" ref="C10:C11" si="15">A10-B10</f>
        <v>0</v>
      </c>
      <c r="D10" s="8"/>
      <c r="E10" s="8"/>
      <c r="F10" s="11">
        <f t="shared" si="1"/>
        <v>0.95</v>
      </c>
      <c r="G10" s="11">
        <f t="shared" si="2"/>
        <v>0.83</v>
      </c>
      <c r="H10" s="8"/>
      <c r="I10" s="11">
        <f t="shared" si="3"/>
        <v>0</v>
      </c>
      <c r="J10" s="12">
        <f t="shared" si="4"/>
        <v>-0.1109</v>
      </c>
      <c r="K10" s="8"/>
      <c r="L10" s="8"/>
      <c r="M10" s="8"/>
      <c r="N10" s="13">
        <f t="shared" si="10"/>
        <v>-0.01</v>
      </c>
      <c r="O10" s="15">
        <f t="shared" ref="O10:O15" si="16">-4.513*(C10)^6+6.727*(C10)^5+2.897*(C10)^4-6.6373*(C10)^3+1.6115*(C10)^2+1.8295*(C10)</f>
        <v>0</v>
      </c>
      <c r="P10" s="15">
        <f t="shared" si="6"/>
        <v>2.0199999999999999E-2</v>
      </c>
      <c r="Q10" s="16">
        <f t="shared" si="11"/>
        <v>0.20200000000000001</v>
      </c>
      <c r="R10" s="16">
        <f t="shared" si="12"/>
        <v>0.22</v>
      </c>
      <c r="S10" s="16">
        <f t="shared" si="13"/>
        <v>0.21</v>
      </c>
      <c r="T10" s="9"/>
      <c r="U10" s="8"/>
      <c r="V10" s="13">
        <f t="shared" si="14"/>
        <v>0</v>
      </c>
      <c r="W10" s="45"/>
      <c r="X10" s="46"/>
      <c r="Y10" s="46"/>
      <c r="Z10" s="44">
        <f t="shared" si="7"/>
        <v>1.7600000000000001E-2</v>
      </c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</row>
    <row r="11" spans="1:49" x14ac:dyDescent="0.3">
      <c r="A11" s="8"/>
      <c r="B11" s="8"/>
      <c r="C11" s="10">
        <f t="shared" si="15"/>
        <v>0</v>
      </c>
      <c r="D11" s="8"/>
      <c r="E11" s="8"/>
      <c r="F11" s="11">
        <f t="shared" si="1"/>
        <v>0.95</v>
      </c>
      <c r="G11" s="11">
        <f t="shared" si="2"/>
        <v>0.83</v>
      </c>
      <c r="H11" s="8"/>
      <c r="I11" s="11">
        <f t="shared" si="3"/>
        <v>0</v>
      </c>
      <c r="J11" s="12">
        <f t="shared" si="4"/>
        <v>-0.1109</v>
      </c>
      <c r="K11" s="8"/>
      <c r="L11" s="8"/>
      <c r="M11" s="8"/>
      <c r="N11" s="13">
        <f t="shared" si="10"/>
        <v>-0.01</v>
      </c>
      <c r="O11" s="15">
        <f t="shared" si="16"/>
        <v>0</v>
      </c>
      <c r="P11" s="15">
        <f t="shared" si="6"/>
        <v>2.0199999999999999E-2</v>
      </c>
      <c r="Q11" s="16">
        <f t="shared" si="11"/>
        <v>0.20200000000000001</v>
      </c>
      <c r="R11" s="16">
        <f t="shared" si="12"/>
        <v>0.22</v>
      </c>
      <c r="S11" s="16">
        <f t="shared" si="13"/>
        <v>0.21</v>
      </c>
      <c r="T11" s="9"/>
      <c r="U11" s="8"/>
      <c r="V11" s="13">
        <f t="shared" si="14"/>
        <v>0</v>
      </c>
      <c r="W11" s="45"/>
      <c r="X11" s="46"/>
      <c r="Y11" s="46"/>
      <c r="Z11" s="44">
        <f t="shared" si="7"/>
        <v>1.7600000000000001E-2</v>
      </c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</row>
    <row r="12" spans="1:49" x14ac:dyDescent="0.3">
      <c r="A12" s="8"/>
      <c r="B12" s="9"/>
      <c r="C12" s="10">
        <f t="shared" si="0"/>
        <v>0</v>
      </c>
      <c r="D12" s="8"/>
      <c r="E12" s="8"/>
      <c r="F12" s="11">
        <f t="shared" si="1"/>
        <v>0.95</v>
      </c>
      <c r="G12" s="11">
        <f t="shared" si="2"/>
        <v>0.83</v>
      </c>
      <c r="H12" s="8"/>
      <c r="I12" s="11">
        <f t="shared" si="3"/>
        <v>0</v>
      </c>
      <c r="J12" s="12">
        <f t="shared" si="4"/>
        <v>-0.1109</v>
      </c>
      <c r="K12" s="8"/>
      <c r="L12" s="8"/>
      <c r="M12" s="8"/>
      <c r="N12" s="13">
        <f t="shared" si="10"/>
        <v>-0.01</v>
      </c>
      <c r="O12" s="15">
        <f t="shared" si="16"/>
        <v>0</v>
      </c>
      <c r="P12" s="15">
        <f t="shared" si="6"/>
        <v>2.0199999999999999E-2</v>
      </c>
      <c r="Q12" s="16">
        <f t="shared" si="11"/>
        <v>0.20200000000000001</v>
      </c>
      <c r="R12" s="16">
        <f t="shared" si="12"/>
        <v>0.22</v>
      </c>
      <c r="S12" s="16">
        <f t="shared" si="13"/>
        <v>0.21</v>
      </c>
      <c r="T12" s="9"/>
      <c r="U12" s="8"/>
      <c r="V12" s="13">
        <f t="shared" si="14"/>
        <v>0</v>
      </c>
      <c r="W12" s="45"/>
      <c r="X12" s="46"/>
      <c r="Y12" s="46"/>
      <c r="Z12" s="44">
        <f t="shared" si="7"/>
        <v>1.7600000000000001E-2</v>
      </c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</row>
    <row r="13" spans="1:49" x14ac:dyDescent="0.3">
      <c r="A13" s="8"/>
      <c r="B13" s="9"/>
      <c r="C13" s="10">
        <f t="shared" si="0"/>
        <v>0</v>
      </c>
      <c r="D13" s="8"/>
      <c r="E13" s="8"/>
      <c r="F13" s="11">
        <f t="shared" si="1"/>
        <v>0.95</v>
      </c>
      <c r="G13" s="11">
        <f t="shared" si="2"/>
        <v>0.83</v>
      </c>
      <c r="H13" s="8"/>
      <c r="I13" s="11">
        <f t="shared" si="3"/>
        <v>0</v>
      </c>
      <c r="J13" s="12">
        <f t="shared" si="4"/>
        <v>-0.1109</v>
      </c>
      <c r="K13" s="8"/>
      <c r="L13" s="8"/>
      <c r="M13" s="8"/>
      <c r="N13" s="13">
        <f t="shared" si="10"/>
        <v>-0.01</v>
      </c>
      <c r="O13" s="15">
        <f t="shared" si="16"/>
        <v>0</v>
      </c>
      <c r="P13" s="15">
        <f t="shared" si="6"/>
        <v>2.0199999999999999E-2</v>
      </c>
      <c r="Q13" s="16">
        <f t="shared" si="11"/>
        <v>0.20200000000000001</v>
      </c>
      <c r="R13" s="16">
        <f t="shared" si="12"/>
        <v>0.22</v>
      </c>
      <c r="S13" s="16">
        <f t="shared" si="13"/>
        <v>0.21</v>
      </c>
      <c r="T13" s="9"/>
      <c r="U13" s="8"/>
      <c r="V13" s="13">
        <f t="shared" si="14"/>
        <v>0</v>
      </c>
      <c r="W13" s="45"/>
      <c r="X13" s="46"/>
      <c r="Y13" s="46"/>
      <c r="Z13" s="44">
        <f t="shared" si="7"/>
        <v>1.7600000000000001E-2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</row>
    <row r="14" spans="1:49" x14ac:dyDescent="0.3">
      <c r="A14" s="8"/>
      <c r="B14" s="9"/>
      <c r="C14" s="10">
        <f t="shared" si="0"/>
        <v>0</v>
      </c>
      <c r="D14" s="8"/>
      <c r="E14" s="8"/>
      <c r="F14" s="11">
        <f t="shared" si="1"/>
        <v>0.95</v>
      </c>
      <c r="G14" s="11">
        <f t="shared" si="2"/>
        <v>0.83</v>
      </c>
      <c r="H14" s="8"/>
      <c r="I14" s="11">
        <f t="shared" si="3"/>
        <v>0</v>
      </c>
      <c r="J14" s="12">
        <f t="shared" si="4"/>
        <v>-0.1109</v>
      </c>
      <c r="K14" s="8"/>
      <c r="L14" s="8"/>
      <c r="M14" s="8"/>
      <c r="N14" s="13">
        <f t="shared" si="10"/>
        <v>-0.01</v>
      </c>
      <c r="O14" s="15">
        <f t="shared" si="16"/>
        <v>0</v>
      </c>
      <c r="P14" s="15">
        <f t="shared" si="6"/>
        <v>2.0199999999999999E-2</v>
      </c>
      <c r="Q14" s="16">
        <f t="shared" si="11"/>
        <v>0.20200000000000001</v>
      </c>
      <c r="R14" s="16">
        <f t="shared" si="12"/>
        <v>0.22</v>
      </c>
      <c r="S14" s="16">
        <f t="shared" si="13"/>
        <v>0.21</v>
      </c>
      <c r="T14" s="9"/>
      <c r="U14" s="8"/>
      <c r="V14" s="13">
        <f t="shared" si="14"/>
        <v>0</v>
      </c>
      <c r="W14" s="45"/>
      <c r="X14" s="46"/>
      <c r="Y14" s="46"/>
      <c r="Z14" s="44">
        <f t="shared" si="7"/>
        <v>1.7600000000000001E-2</v>
      </c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</row>
    <row r="15" spans="1:49" x14ac:dyDescent="0.3">
      <c r="A15" s="8"/>
      <c r="B15" s="9"/>
      <c r="C15" s="10">
        <f t="shared" si="0"/>
        <v>0</v>
      </c>
      <c r="D15" s="8"/>
      <c r="E15" s="8"/>
      <c r="F15" s="11">
        <f t="shared" si="1"/>
        <v>0.95</v>
      </c>
      <c r="G15" s="11">
        <f t="shared" si="2"/>
        <v>0.83</v>
      </c>
      <c r="H15" s="8"/>
      <c r="I15" s="11">
        <f t="shared" si="3"/>
        <v>0</v>
      </c>
      <c r="J15" s="12">
        <f t="shared" si="4"/>
        <v>-0.1109</v>
      </c>
      <c r="K15" s="8"/>
      <c r="L15" s="8"/>
      <c r="M15" s="8"/>
      <c r="N15" s="13">
        <f>K15-0.59*(K15-L15)-0.01</f>
        <v>-0.01</v>
      </c>
      <c r="O15" s="15">
        <f t="shared" si="16"/>
        <v>0</v>
      </c>
      <c r="P15" s="15">
        <f t="shared" si="6"/>
        <v>2.0199999999999999E-2</v>
      </c>
      <c r="Q15" s="16">
        <f>0.992*(K15-L15) - 0.0199*(M15-K15) + 0.202</f>
        <v>0.20200000000000001</v>
      </c>
      <c r="R15" s="16">
        <f>0.98*(K15-L15) + 0.22</f>
        <v>0.22</v>
      </c>
      <c r="S15" s="16">
        <f>0.9*(L15-M15) + 0.21</f>
        <v>0.21</v>
      </c>
      <c r="T15" s="9"/>
      <c r="U15" s="8"/>
      <c r="V15" s="13">
        <f t="shared" si="14"/>
        <v>0</v>
      </c>
      <c r="W15" s="45"/>
      <c r="X15" s="46"/>
      <c r="Y15" s="46"/>
      <c r="Z15" s="44">
        <f t="shared" si="7"/>
        <v>1.7600000000000001E-2</v>
      </c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</row>
    <row r="16" spans="1:49" x14ac:dyDescent="0.3">
      <c r="A16" s="8"/>
      <c r="B16" s="9"/>
      <c r="C16" s="10">
        <f t="shared" si="0"/>
        <v>0</v>
      </c>
      <c r="D16" s="8"/>
      <c r="E16" s="8"/>
      <c r="F16" s="11">
        <f t="shared" si="1"/>
        <v>0.95</v>
      </c>
      <c r="G16" s="11">
        <f t="shared" si="2"/>
        <v>0.83</v>
      </c>
      <c r="H16" s="8"/>
      <c r="I16" s="11">
        <f t="shared" si="3"/>
        <v>0</v>
      </c>
      <c r="J16" s="12">
        <f t="shared" si="4"/>
        <v>-0.1109</v>
      </c>
      <c r="K16" s="8"/>
      <c r="L16" s="8"/>
      <c r="M16" s="8"/>
      <c r="N16" s="13">
        <f>K16-0.59*(K16-L16)-0.01</f>
        <v>-0.01</v>
      </c>
      <c r="O16" s="15">
        <f>-4.513*(C16)^6+6.727*(C16)^5+2.897*(C16)^4-6.6373*(C16)^3+1.6115*(C16)^2+1.8295*(C16)</f>
        <v>0</v>
      </c>
      <c r="P16" s="15">
        <f>0.8625*C16+0.0202</f>
        <v>2.0199999999999999E-2</v>
      </c>
      <c r="Q16" s="16">
        <f>0.992*(K16-L16) - 0.0199*(M16-K16) + 0.202</f>
        <v>0.20200000000000001</v>
      </c>
      <c r="R16" s="16">
        <f>0.98*(K16-L16) + 0.22</f>
        <v>0.22</v>
      </c>
      <c r="S16" s="16">
        <f>0.9*(L16-M16) + 0.21</f>
        <v>0.21</v>
      </c>
      <c r="T16" s="9"/>
      <c r="U16" s="8"/>
      <c r="V16" s="13">
        <f t="shared" si="14"/>
        <v>0</v>
      </c>
      <c r="W16" s="45"/>
      <c r="X16" s="46"/>
      <c r="Y16" s="46"/>
      <c r="Z16" s="44">
        <f t="shared" si="7"/>
        <v>1.7600000000000001E-2</v>
      </c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</row>
    <row r="17" spans="1:51" x14ac:dyDescent="0.3">
      <c r="A17" s="8"/>
      <c r="B17" s="9"/>
      <c r="C17" s="10">
        <f>A17-B17</f>
        <v>0</v>
      </c>
      <c r="D17" s="8"/>
      <c r="E17" s="8"/>
      <c r="F17" s="11">
        <f t="shared" si="1"/>
        <v>0.95</v>
      </c>
      <c r="G17" s="11">
        <f t="shared" si="2"/>
        <v>0.83</v>
      </c>
      <c r="H17" s="8"/>
      <c r="I17" s="11">
        <f t="shared" si="3"/>
        <v>0</v>
      </c>
      <c r="J17" s="12">
        <f t="shared" si="4"/>
        <v>-0.1109</v>
      </c>
      <c r="K17" s="8"/>
      <c r="L17" s="8"/>
      <c r="M17" s="8"/>
      <c r="N17" s="13">
        <f>K17-0.59*(K17-L17)-0.01</f>
        <v>-0.01</v>
      </c>
      <c r="O17" s="15">
        <f>-4.513*(C17)^6+6.727*(C17)^5+2.897*(C17)^4-6.6373*(C17)^3+1.6115*(C17)^2+1.8295*(C17)</f>
        <v>0</v>
      </c>
      <c r="P17" s="15">
        <f>0.8625*C17+0.0202</f>
        <v>2.0199999999999999E-2</v>
      </c>
      <c r="Q17" s="16">
        <f>0.992*(K17-L17) - 0.0199*(M17-K17) + 0.202</f>
        <v>0.20200000000000001</v>
      </c>
      <c r="R17" s="16">
        <f>0.98*(K17-L17) + 0.22</f>
        <v>0.22</v>
      </c>
      <c r="S17" s="16">
        <f>0.9*(L17-M17) + 0.21</f>
        <v>0.21</v>
      </c>
      <c r="T17" s="9"/>
      <c r="U17" s="8"/>
      <c r="V17" s="13">
        <f t="shared" si="14"/>
        <v>0</v>
      </c>
      <c r="W17" s="45"/>
      <c r="X17" s="46"/>
      <c r="Y17" s="46"/>
      <c r="Z17" s="44">
        <f t="shared" si="7"/>
        <v>1.7600000000000001E-2</v>
      </c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</row>
    <row r="18" spans="1:51" x14ac:dyDescent="0.3">
      <c r="A18" s="8"/>
      <c r="B18" s="9"/>
      <c r="C18" s="10"/>
      <c r="D18" s="8"/>
      <c r="E18" s="8"/>
      <c r="F18" s="11"/>
      <c r="G18" s="11"/>
      <c r="H18" s="18" t="s">
        <v>20</v>
      </c>
      <c r="I18" s="18" t="s">
        <v>37</v>
      </c>
      <c r="J18" s="18" t="s">
        <v>38</v>
      </c>
      <c r="K18" s="18" t="s">
        <v>21</v>
      </c>
      <c r="L18" s="18" t="s">
        <v>22</v>
      </c>
      <c r="M18" s="19" t="s">
        <v>13</v>
      </c>
      <c r="N18" s="19" t="s">
        <v>23</v>
      </c>
      <c r="O18" s="17"/>
      <c r="P18" s="17"/>
      <c r="Q18" s="15"/>
      <c r="R18" s="15"/>
      <c r="S18" s="14"/>
      <c r="T18" s="8"/>
      <c r="U18" s="8"/>
      <c r="V18" s="13">
        <f t="shared" si="14"/>
        <v>0</v>
      </c>
      <c r="W18" s="45"/>
      <c r="X18" s="46"/>
      <c r="Y18" s="46"/>
      <c r="Z18" s="44">
        <f t="shared" si="7"/>
        <v>1.7600000000000001E-2</v>
      </c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</row>
    <row r="19" spans="1:51" x14ac:dyDescent="0.3">
      <c r="A19" s="8"/>
      <c r="B19" s="9"/>
      <c r="C19" s="10"/>
      <c r="D19" s="8"/>
      <c r="E19" s="8"/>
      <c r="F19" s="11"/>
      <c r="G19" s="11"/>
      <c r="H19" s="8"/>
      <c r="I19" s="8"/>
      <c r="J19" s="8"/>
      <c r="K19" s="18">
        <f>1*(I19-J19)+0.21</f>
        <v>0.21</v>
      </c>
      <c r="L19" s="18">
        <f>1.09*(I19-J19)+0.22</f>
        <v>0.22</v>
      </c>
      <c r="M19" s="19">
        <f>H19-L19</f>
        <v>-0.22</v>
      </c>
      <c r="N19" s="19">
        <f>M19-K19</f>
        <v>-0.43</v>
      </c>
      <c r="O19" s="17"/>
      <c r="P19" s="17"/>
      <c r="Q19" s="15"/>
      <c r="R19" s="15"/>
      <c r="S19" s="14"/>
      <c r="T19" s="8"/>
      <c r="U19" s="8"/>
      <c r="V19" s="13">
        <f t="shared" si="14"/>
        <v>0</v>
      </c>
      <c r="W19" s="45"/>
      <c r="X19" s="46"/>
      <c r="Y19" s="46"/>
      <c r="Z19" s="44">
        <f t="shared" si="7"/>
        <v>1.7600000000000001E-2</v>
      </c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</row>
    <row r="20" spans="1:51" x14ac:dyDescent="0.3">
      <c r="A20" s="8"/>
      <c r="B20" s="9"/>
      <c r="C20" s="10"/>
      <c r="D20" s="8"/>
      <c r="E20" s="8"/>
      <c r="F20" s="11"/>
      <c r="G20" s="11"/>
      <c r="H20" s="8"/>
      <c r="I20" s="8"/>
      <c r="J20" s="8"/>
      <c r="K20" s="18">
        <f>1*(I20-J20)+0.21</f>
        <v>0.21</v>
      </c>
      <c r="L20" s="18">
        <f>1.09*(I20-J20)+0.22</f>
        <v>0.22</v>
      </c>
      <c r="M20" s="19">
        <f>H20-L20</f>
        <v>-0.22</v>
      </c>
      <c r="N20" s="19">
        <f>M20-K20</f>
        <v>-0.43</v>
      </c>
      <c r="O20" s="17"/>
      <c r="P20" s="17"/>
      <c r="Q20" s="15"/>
      <c r="R20" s="15"/>
      <c r="S20" s="14"/>
      <c r="T20" s="8"/>
      <c r="U20" s="8"/>
      <c r="V20" s="13">
        <f t="shared" si="14"/>
        <v>0</v>
      </c>
      <c r="W20" s="45"/>
      <c r="X20" s="46"/>
      <c r="Y20" s="46"/>
      <c r="Z20" s="44">
        <f t="shared" si="7"/>
        <v>1.7600000000000001E-2</v>
      </c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</row>
    <row r="21" spans="1:51" x14ac:dyDescent="0.3">
      <c r="A21" s="8"/>
      <c r="B21" s="9"/>
      <c r="C21" s="10"/>
      <c r="D21" s="20"/>
      <c r="E21" s="8"/>
      <c r="F21" s="11"/>
      <c r="G21" s="11"/>
      <c r="H21" s="8"/>
      <c r="I21" s="8"/>
      <c r="J21" s="8"/>
      <c r="K21" s="18">
        <f>1*(I21-J21)+0.21</f>
        <v>0.21</v>
      </c>
      <c r="L21" s="18">
        <f>1.09*(I21-J21)+0.22</f>
        <v>0.22</v>
      </c>
      <c r="M21" s="19">
        <f>H21-L21</f>
        <v>-0.22</v>
      </c>
      <c r="N21" s="19">
        <f>M21-K21</f>
        <v>-0.43</v>
      </c>
      <c r="O21" s="17"/>
      <c r="P21" s="17"/>
      <c r="Q21" s="15"/>
      <c r="R21" s="15"/>
      <c r="S21" s="14"/>
      <c r="T21" s="8"/>
      <c r="U21" s="8"/>
      <c r="V21" s="13">
        <f t="shared" si="14"/>
        <v>0</v>
      </c>
      <c r="W21" s="45"/>
      <c r="X21" s="46"/>
      <c r="Y21" s="46"/>
      <c r="Z21" s="44">
        <f t="shared" ref="Z21:Z23" si="17">W21-(-0.0176-0.00686*(X21-Y21)-0.1732*(X21-Y21)^2)</f>
        <v>1.7600000000000001E-2</v>
      </c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</row>
    <row r="22" spans="1:51" s="17" customFormat="1" x14ac:dyDescent="0.3">
      <c r="A22" s="14"/>
      <c r="C22" s="21"/>
      <c r="D22" s="21"/>
      <c r="E22" s="22"/>
      <c r="F22" s="23"/>
      <c r="G22" s="14"/>
      <c r="H22" s="14"/>
      <c r="I22" s="14"/>
      <c r="J22" s="14"/>
      <c r="K22" s="14"/>
      <c r="L22" s="14"/>
      <c r="Q22" s="15"/>
      <c r="R22" s="15"/>
      <c r="S22" s="14"/>
      <c r="T22" s="8"/>
      <c r="U22" s="8"/>
      <c r="V22" s="13">
        <f t="shared" si="14"/>
        <v>0</v>
      </c>
      <c r="W22" s="45"/>
      <c r="X22" s="46"/>
      <c r="Y22" s="46"/>
      <c r="Z22" s="44">
        <f t="shared" si="17"/>
        <v>1.7600000000000001E-2</v>
      </c>
    </row>
    <row r="23" spans="1:51" s="17" customFormat="1" x14ac:dyDescent="0.3">
      <c r="A23" s="14"/>
      <c r="C23" s="24" t="s">
        <v>24</v>
      </c>
      <c r="D23" s="22" t="s">
        <v>28</v>
      </c>
      <c r="E23" s="22" t="s">
        <v>27</v>
      </c>
      <c r="F23" s="22"/>
      <c r="G23" s="24"/>
      <c r="H23" s="24" t="s">
        <v>32</v>
      </c>
      <c r="I23" s="14"/>
      <c r="J23" s="14"/>
      <c r="K23" s="14"/>
      <c r="L23" s="14"/>
      <c r="Q23" s="15"/>
      <c r="R23" s="15"/>
      <c r="S23" s="14"/>
      <c r="T23" s="8"/>
      <c r="U23" s="8"/>
      <c r="V23" s="13">
        <f t="shared" si="14"/>
        <v>0</v>
      </c>
      <c r="W23" s="45"/>
      <c r="X23" s="46"/>
      <c r="Y23" s="46"/>
      <c r="Z23" s="44">
        <f t="shared" si="17"/>
        <v>1.7600000000000001E-2</v>
      </c>
    </row>
    <row r="24" spans="1:51" s="17" customFormat="1" x14ac:dyDescent="0.3">
      <c r="A24" s="24" t="s">
        <v>40</v>
      </c>
      <c r="C24" s="14">
        <f>C4</f>
        <v>0</v>
      </c>
      <c r="D24" s="28">
        <f t="shared" ref="D24:D30" si="18">0.836*C24-0.4576</f>
        <v>-0.45760000000000001</v>
      </c>
      <c r="E24" s="24">
        <f t="shared" ref="E24:E30" si="19">H24-D24</f>
        <v>0.45760000000000001</v>
      </c>
      <c r="F24" s="23"/>
      <c r="G24" s="14"/>
      <c r="H24" s="8"/>
      <c r="I24" s="23"/>
      <c r="J24" s="14"/>
      <c r="K24" s="14"/>
      <c r="L24" s="14"/>
      <c r="M24" s="26"/>
      <c r="Q24" s="15"/>
      <c r="R24" s="15"/>
      <c r="S24" s="14"/>
      <c r="T24" s="14"/>
      <c r="U24" s="14"/>
      <c r="V24" s="14"/>
      <c r="W24" s="4"/>
      <c r="X24" s="4"/>
      <c r="Y24" s="4"/>
      <c r="Z24" s="4"/>
    </row>
    <row r="25" spans="1:51" s="17" customFormat="1" x14ac:dyDescent="0.3">
      <c r="A25" s="14"/>
      <c r="C25" s="14">
        <f>C5</f>
        <v>0</v>
      </c>
      <c r="D25" s="28">
        <f t="shared" si="18"/>
        <v>-0.45760000000000001</v>
      </c>
      <c r="E25" s="24">
        <f t="shared" si="19"/>
        <v>0.45760000000000001</v>
      </c>
      <c r="F25" s="23"/>
      <c r="G25" s="14"/>
      <c r="H25" s="8"/>
      <c r="I25" s="14"/>
      <c r="J25" s="29"/>
      <c r="K25" s="14"/>
      <c r="L25" s="14"/>
      <c r="M25" s="26"/>
      <c r="Q25" s="15"/>
      <c r="R25" s="15"/>
      <c r="S25" s="14"/>
      <c r="T25" s="14"/>
      <c r="U25" s="14"/>
      <c r="V25" s="14"/>
      <c r="W25" s="4"/>
      <c r="X25" s="4"/>
      <c r="Y25" s="4"/>
      <c r="Z25" s="4"/>
    </row>
    <row r="26" spans="1:51" x14ac:dyDescent="0.3">
      <c r="C26" s="14">
        <f t="shared" ref="C26:C31" si="20">C6</f>
        <v>0</v>
      </c>
      <c r="D26" s="28">
        <f t="shared" si="18"/>
        <v>-0.45760000000000001</v>
      </c>
      <c r="E26" s="24">
        <f t="shared" si="19"/>
        <v>0.45760000000000001</v>
      </c>
      <c r="F26" s="23"/>
      <c r="G26" s="14"/>
      <c r="H26" s="8"/>
      <c r="U26" s="14"/>
      <c r="V26" s="14"/>
    </row>
    <row r="27" spans="1:51" x14ac:dyDescent="0.3">
      <c r="C27" s="14">
        <f t="shared" si="20"/>
        <v>0</v>
      </c>
      <c r="D27" s="28">
        <f t="shared" si="18"/>
        <v>-0.45760000000000001</v>
      </c>
      <c r="E27" s="24">
        <f t="shared" si="19"/>
        <v>0.45760000000000001</v>
      </c>
      <c r="F27" s="23"/>
      <c r="G27" s="14"/>
      <c r="H27" s="8"/>
      <c r="U27" s="14"/>
      <c r="V27" s="14"/>
    </row>
    <row r="28" spans="1:51" x14ac:dyDescent="0.3">
      <c r="C28" s="14">
        <f t="shared" si="20"/>
        <v>0</v>
      </c>
      <c r="D28" s="28">
        <f t="shared" si="18"/>
        <v>-0.45760000000000001</v>
      </c>
      <c r="E28" s="24">
        <f t="shared" si="19"/>
        <v>0.45760000000000001</v>
      </c>
      <c r="F28" s="23"/>
      <c r="G28" s="14"/>
      <c r="H28" s="8"/>
      <c r="U28" s="14"/>
      <c r="V28" s="14"/>
    </row>
    <row r="29" spans="1:51" x14ac:dyDescent="0.3">
      <c r="C29" s="14">
        <f t="shared" si="20"/>
        <v>0</v>
      </c>
      <c r="D29" s="28">
        <f t="shared" si="18"/>
        <v>-0.45760000000000001</v>
      </c>
      <c r="E29" s="24">
        <f t="shared" si="19"/>
        <v>0.45760000000000001</v>
      </c>
      <c r="F29" s="23"/>
      <c r="G29" s="14"/>
      <c r="H29" s="8"/>
      <c r="U29" s="14"/>
      <c r="V29" s="14"/>
    </row>
    <row r="30" spans="1:51" x14ac:dyDescent="0.3">
      <c r="C30" s="14">
        <f t="shared" si="20"/>
        <v>0</v>
      </c>
      <c r="D30" s="28">
        <f t="shared" si="18"/>
        <v>-0.45760000000000001</v>
      </c>
      <c r="E30" s="24">
        <f t="shared" si="19"/>
        <v>0.45760000000000001</v>
      </c>
      <c r="F30" s="23"/>
      <c r="G30" s="14"/>
      <c r="H30" s="8"/>
      <c r="U30" s="14"/>
      <c r="V30" s="14"/>
    </row>
    <row r="31" spans="1:51" x14ac:dyDescent="0.3">
      <c r="C31" s="14">
        <f t="shared" si="20"/>
        <v>0</v>
      </c>
      <c r="D31" s="28">
        <f>0.836*C31-0.4576</f>
        <v>-0.45760000000000001</v>
      </c>
      <c r="E31" s="24">
        <f>H31-D31</f>
        <v>0.45760000000000001</v>
      </c>
      <c r="F31" s="23"/>
      <c r="G31" s="14"/>
      <c r="H31" s="8"/>
      <c r="U31" s="14"/>
      <c r="V31" s="14"/>
    </row>
    <row r="32" spans="1:51" ht="14.75" x14ac:dyDescent="0.35">
      <c r="C32" s="14"/>
      <c r="D32" s="23"/>
      <c r="E32" s="25"/>
      <c r="F32" s="23"/>
      <c r="G32" s="14"/>
      <c r="H32" s="14"/>
      <c r="U32" s="14"/>
      <c r="V32" s="14"/>
    </row>
    <row r="33" spans="3:22" ht="14.75" x14ac:dyDescent="0.35">
      <c r="C33" s="14"/>
      <c r="D33" s="23"/>
      <c r="E33" s="25"/>
      <c r="F33" s="23"/>
      <c r="G33" s="14"/>
      <c r="H33" s="14"/>
      <c r="U33" s="14"/>
      <c r="V33" s="14"/>
    </row>
    <row r="34" spans="3:22" ht="14.75" x14ac:dyDescent="0.35">
      <c r="C34" s="14"/>
      <c r="D34" s="23"/>
      <c r="E34" s="25"/>
      <c r="F34" s="23"/>
      <c r="G34" s="14"/>
      <c r="H34" s="14"/>
      <c r="U34" s="14"/>
      <c r="V34" s="14"/>
    </row>
    <row r="35" spans="3:22" x14ac:dyDescent="0.3">
      <c r="C35" s="14"/>
      <c r="D35" s="23"/>
      <c r="E35" s="21"/>
      <c r="F35" s="14"/>
      <c r="G35" s="14"/>
      <c r="U35" s="14"/>
      <c r="V35" s="14"/>
    </row>
    <row r="36" spans="3:22" x14ac:dyDescent="0.3">
      <c r="U36" s="14"/>
      <c r="V36" s="14"/>
    </row>
    <row r="37" spans="3:22" x14ac:dyDescent="0.3">
      <c r="U37" s="14"/>
      <c r="V37" s="14"/>
    </row>
    <row r="38" spans="3:22" x14ac:dyDescent="0.3">
      <c r="U38" s="14"/>
      <c r="V38" s="14"/>
    </row>
  </sheetData>
  <mergeCells count="1">
    <mergeCell ref="F1:G1"/>
  </mergeCells>
  <hyperlinks>
    <hyperlink ref="P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UCAC3 and CMC15 r'mag</vt:lpstr>
      <vt:lpstr>'UCAC3 and CMC15 r''mag'!Karaali2005</vt:lpstr>
      <vt:lpstr>'UCAC3 and CMC15 r''mag'!Lupton2005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Sebastián Otero</cp:lastModifiedBy>
  <dcterms:created xsi:type="dcterms:W3CDTF">2013-08-12T23:05:04Z</dcterms:created>
  <dcterms:modified xsi:type="dcterms:W3CDTF">2019-01-08T20:27:55Z</dcterms:modified>
</cp:coreProperties>
</file>